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995" yWindow="15" windowWidth="10365" windowHeight="8715" activeTab="0"/>
  </bookViews>
  <sheets>
    <sheet name="Roster" sheetId="1" r:id="rId1"/>
    <sheet name="Game 1" sheetId="2" r:id="rId2"/>
    <sheet name="Game 2" sheetId="3" r:id="rId3"/>
    <sheet name="Game 3" sheetId="4" r:id="rId4"/>
    <sheet name="Game 4" sheetId="5" r:id="rId5"/>
    <sheet name="Game 5" sheetId="6" r:id="rId6"/>
    <sheet name="Game 6" sheetId="7" r:id="rId7"/>
    <sheet name="Game 7" sheetId="8" r:id="rId8"/>
    <sheet name="Game 8" sheetId="9" r:id="rId9"/>
    <sheet name="Game 9" sheetId="10" r:id="rId10"/>
    <sheet name="Game 10" sheetId="11" r:id="rId11"/>
    <sheet name="Game 11" sheetId="12" r:id="rId12"/>
    <sheet name="Game 12" sheetId="13" r:id="rId13"/>
    <sheet name="Game 13" sheetId="14" r:id="rId14"/>
    <sheet name="Game 14" sheetId="15" r:id="rId15"/>
  </sheets>
  <definedNames>
    <definedName name="_xlnm.Print_Area" localSheetId="1">'Game 1'!$B$2:$J$46</definedName>
    <definedName name="_xlnm.Print_Area" localSheetId="10">'Game 10'!$B$2:$J$46</definedName>
    <definedName name="_xlnm.Print_Area" localSheetId="11">'Game 11'!$B$2:$J$46</definedName>
    <definedName name="_xlnm.Print_Area" localSheetId="12">'Game 12'!$B$2:$J$46</definedName>
    <definedName name="_xlnm.Print_Area" localSheetId="13">'Game 13'!$B$2:$J$46</definedName>
    <definedName name="_xlnm.Print_Area" localSheetId="14">'Game 14'!$B$2:$J$46</definedName>
    <definedName name="_xlnm.Print_Area" localSheetId="2">'Game 2'!$B$2:$J$46</definedName>
    <definedName name="_xlnm.Print_Area" localSheetId="3">'Game 3'!$B$2:$J$46</definedName>
    <definedName name="_xlnm.Print_Area" localSheetId="4">'Game 4'!$B$2:$J$46</definedName>
    <definedName name="_xlnm.Print_Area" localSheetId="5">'Game 5'!$B$2:$J$46</definedName>
    <definedName name="_xlnm.Print_Area" localSheetId="6">'Game 6'!$B$2:$J$46</definedName>
    <definedName name="_xlnm.Print_Area" localSheetId="7">'Game 7'!$B$2:$J$46</definedName>
    <definedName name="_xlnm.Print_Area" localSheetId="8">'Game 8'!$B$2:$J$46</definedName>
    <definedName name="_xlnm.Print_Area" localSheetId="9">'Game 9'!$B$2:$J$46</definedName>
    <definedName name="_xlnm.Print_Area" localSheetId="0">'Roster'!$B$22:$I$39</definedName>
  </definedNames>
  <calcPr fullCalcOnLoad="1"/>
</workbook>
</file>

<file path=xl/sharedStrings.xml><?xml version="1.0" encoding="utf-8"?>
<sst xmlns="http://schemas.openxmlformats.org/spreadsheetml/2006/main" count="1319" uniqueCount="87">
  <si>
    <t>GERMANTOWN NATIONAL LITTLE LEAGUE</t>
  </si>
  <si>
    <t>OFFICIAL BATTING ORDER/SCORE CARD</t>
  </si>
  <si>
    <t>DATE</t>
  </si>
  <si>
    <t>HOME TEAM</t>
  </si>
  <si>
    <t>VS.</t>
  </si>
  <si>
    <t>VISITING TEAM</t>
  </si>
  <si>
    <t>BATTING ORDER</t>
  </si>
  <si>
    <t>NAME</t>
  </si>
  <si>
    <t>PLAYERS ABSENT</t>
  </si>
  <si>
    <t xml:space="preserve"> </t>
  </si>
  <si>
    <t>INNING</t>
  </si>
  <si>
    <t>C</t>
  </si>
  <si>
    <t>1B</t>
  </si>
  <si>
    <t>P</t>
  </si>
  <si>
    <t>2B</t>
  </si>
  <si>
    <t>RF</t>
  </si>
  <si>
    <t>LF</t>
  </si>
  <si>
    <t>LC</t>
  </si>
  <si>
    <t>SS</t>
  </si>
  <si>
    <t>RC</t>
  </si>
  <si>
    <t>3B</t>
  </si>
  <si>
    <t>Inning By Inning Results</t>
  </si>
  <si>
    <t>Game</t>
  </si>
  <si>
    <t>Iron Pigs</t>
  </si>
  <si>
    <t>First</t>
  </si>
  <si>
    <t>Last</t>
  </si>
  <si>
    <t>Jersey Number</t>
  </si>
  <si>
    <t xml:space="preserve">R </t>
  </si>
  <si>
    <t>P1</t>
  </si>
  <si>
    <t>P2</t>
  </si>
  <si>
    <t>P4</t>
  </si>
  <si>
    <t>INDEX</t>
  </si>
  <si>
    <t>Date</t>
  </si>
  <si>
    <t xml:space="preserve">Home </t>
  </si>
  <si>
    <t>Away</t>
  </si>
  <si>
    <t>Muckdogs</t>
  </si>
  <si>
    <t>Bulls</t>
  </si>
  <si>
    <t>Tin Caps</t>
  </si>
  <si>
    <t>Sand Gnats</t>
  </si>
  <si>
    <t>Rockhounds</t>
  </si>
  <si>
    <t>Volcanoes</t>
  </si>
  <si>
    <t>Hooks</t>
  </si>
  <si>
    <t>Bees</t>
  </si>
  <si>
    <t>Lugnuts</t>
  </si>
  <si>
    <t>Thunder</t>
  </si>
  <si>
    <t>Time</t>
  </si>
  <si>
    <t>Field</t>
  </si>
  <si>
    <t>K North</t>
  </si>
  <si>
    <t>K South</t>
  </si>
  <si>
    <t>LL East</t>
  </si>
  <si>
    <t>Firemans</t>
  </si>
  <si>
    <t>FIELD</t>
  </si>
  <si>
    <t>TIME</t>
  </si>
  <si>
    <t>OUTS</t>
  </si>
  <si>
    <t>RUNS</t>
  </si>
  <si>
    <t>Next Game</t>
  </si>
  <si>
    <t>Snack and Drink</t>
  </si>
  <si>
    <t xml:space="preserve">Index # </t>
  </si>
  <si>
    <t>Team Name Here</t>
  </si>
  <si>
    <t xml:space="preserve">P3 </t>
  </si>
  <si>
    <t>P5</t>
  </si>
  <si>
    <t>P6</t>
  </si>
  <si>
    <t>P7</t>
  </si>
  <si>
    <t>P8</t>
  </si>
  <si>
    <t>P9</t>
  </si>
  <si>
    <t>P10</t>
  </si>
  <si>
    <t>P1 Last</t>
  </si>
  <si>
    <t>P2 Last</t>
  </si>
  <si>
    <t>P3 Last</t>
  </si>
  <si>
    <t>P4 Last</t>
  </si>
  <si>
    <t>P5 Last</t>
  </si>
  <si>
    <t>P6 Last</t>
  </si>
  <si>
    <t>P7 Last</t>
  </si>
  <si>
    <t>P8 Last</t>
  </si>
  <si>
    <t>P9 Last</t>
  </si>
  <si>
    <t>P10 Last</t>
  </si>
  <si>
    <t>User Notes:</t>
  </si>
  <si>
    <t>1.  All inputs highlighted in YELLOW</t>
  </si>
  <si>
    <t>Game #</t>
  </si>
  <si>
    <t>3.  Determine Fielding Matrix on Game 1 Tab - Copy to all Game Tabs</t>
  </si>
  <si>
    <t>2.  Input, Team Name, Roster and Schedule-Double Check for Accuracy</t>
  </si>
  <si>
    <t>4. All edits can be made by changing Index Numbers</t>
  </si>
  <si>
    <t>5. Print/PDF out entire season Lineups - Enjoy coaching kids</t>
  </si>
  <si>
    <t>Snack Schedule</t>
  </si>
  <si>
    <t>Snack Schedule Index</t>
  </si>
  <si>
    <t>6. Print out Snack Schedule on Roster Tab</t>
  </si>
  <si>
    <t>Hint…have the coaches provide the first and last snacks!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</si>
</sst>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h:mm:ss\ AM/PM"/>
    <numFmt numFmtId="167" formatCode="[$-F400]h:mm:ss\ AM/PM"/>
    <numFmt numFmtId="168" formatCode="[$-409]h:mm\ AM/P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Rounded MT Bold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39" xfId="0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6" fillId="34" borderId="40" xfId="0" applyFont="1" applyFill="1" applyBorder="1" applyAlignment="1" applyProtection="1">
      <alignment horizontal="center" vertical="center"/>
      <protection locked="0"/>
    </xf>
    <xf numFmtId="0" fontId="6" fillId="34" borderId="40" xfId="0" applyFont="1" applyFill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15" fontId="0" fillId="0" borderId="41" xfId="0" applyNumberFormat="1" applyFont="1" applyBorder="1" applyAlignment="1" quotePrefix="1">
      <alignment horizontal="center"/>
    </xf>
    <xf numFmtId="0" fontId="0" fillId="35" borderId="0" xfId="0" applyFill="1" applyAlignment="1">
      <alignment/>
    </xf>
    <xf numFmtId="14" fontId="5" fillId="0" borderId="0" xfId="0" applyNumberFormat="1" applyFont="1" applyAlignment="1" applyProtection="1">
      <alignment horizontal="center"/>
      <protection locked="0"/>
    </xf>
    <xf numFmtId="0" fontId="5" fillId="33" borderId="42" xfId="0" applyFont="1" applyFill="1" applyBorder="1" applyAlignment="1">
      <alignment horizontal="center"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15" fontId="0" fillId="33" borderId="43" xfId="0" applyNumberFormat="1" applyFont="1" applyFill="1" applyBorder="1" applyAlignment="1" quotePrefix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33" borderId="44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14" fontId="0" fillId="33" borderId="43" xfId="0" applyNumberFormat="1" applyFont="1" applyFill="1" applyBorder="1" applyAlignment="1" quotePrefix="1">
      <alignment horizontal="center"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4" xfId="0" applyBorder="1" applyAlignment="1">
      <alignment/>
    </xf>
    <xf numFmtId="0" fontId="5" fillId="0" borderId="42" xfId="0" applyFont="1" applyBorder="1" applyAlignment="1">
      <alignment horizontal="center"/>
    </xf>
    <xf numFmtId="0" fontId="5" fillId="36" borderId="0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5" fillId="0" borderId="45" xfId="0" applyFont="1" applyBorder="1" applyAlignment="1">
      <alignment/>
    </xf>
    <xf numFmtId="0" fontId="0" fillId="0" borderId="46" xfId="0" applyBorder="1" applyAlignment="1">
      <alignment/>
    </xf>
    <xf numFmtId="0" fontId="8" fillId="34" borderId="0" xfId="0" applyFont="1" applyFill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168" fontId="0" fillId="33" borderId="41" xfId="0" applyNumberFormat="1" applyFont="1" applyFill="1" applyBorder="1" applyAlignment="1" applyProtection="1" quotePrefix="1">
      <alignment horizontal="center"/>
      <protection locked="0"/>
    </xf>
    <xf numFmtId="168" fontId="0" fillId="33" borderId="50" xfId="0" applyNumberFormat="1" applyFont="1" applyFill="1" applyBorder="1" applyAlignment="1" applyProtection="1" quotePrefix="1">
      <alignment horizontal="center"/>
      <protection locked="0"/>
    </xf>
    <xf numFmtId="14" fontId="0" fillId="33" borderId="41" xfId="0" applyNumberFormat="1" applyFont="1" applyFill="1" applyBorder="1" applyAlignment="1" applyProtection="1" quotePrefix="1">
      <alignment horizontal="center"/>
      <protection locked="0"/>
    </xf>
    <xf numFmtId="0" fontId="0" fillId="33" borderId="51" xfId="0" applyFont="1" applyFill="1" applyBorder="1" applyAlignment="1">
      <alignment horizontal="center" vertical="top"/>
    </xf>
    <xf numFmtId="0" fontId="0" fillId="33" borderId="41" xfId="0" applyFont="1" applyFill="1" applyBorder="1" applyAlignment="1" applyProtection="1" quotePrefix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14" fontId="0" fillId="0" borderId="41" xfId="0" applyNumberFormat="1" applyFont="1" applyBorder="1" applyAlignment="1" applyProtection="1" quotePrefix="1">
      <alignment horizontal="center"/>
      <protection locked="0"/>
    </xf>
    <xf numFmtId="14" fontId="0" fillId="0" borderId="41" xfId="0" applyNumberFormat="1" applyFont="1" applyBorder="1" applyAlignment="1" applyProtection="1">
      <alignment horizontal="center"/>
      <protection locked="0"/>
    </xf>
    <xf numFmtId="168" fontId="0" fillId="0" borderId="41" xfId="0" applyNumberFormat="1" applyFont="1" applyBorder="1" applyAlignment="1" applyProtection="1" quotePrefix="1">
      <alignment horizontal="center"/>
      <protection locked="0"/>
    </xf>
    <xf numFmtId="168" fontId="0" fillId="0" borderId="41" xfId="0" applyNumberFormat="1" applyFont="1" applyBorder="1" applyAlignment="1" applyProtection="1">
      <alignment horizontal="center"/>
      <protection locked="0"/>
    </xf>
    <xf numFmtId="14" fontId="5" fillId="33" borderId="0" xfId="0" applyNumberFormat="1" applyFont="1" applyFill="1" applyBorder="1" applyAlignment="1" applyProtection="1">
      <alignment horizontal="center"/>
      <protection locked="0"/>
    </xf>
    <xf numFmtId="14" fontId="5" fillId="33" borderId="44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15" fontId="7" fillId="0" borderId="54" xfId="0" applyNumberFormat="1" applyFont="1" applyBorder="1" applyAlignment="1" applyProtection="1">
      <alignment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/>
    </xf>
    <xf numFmtId="0" fontId="0" fillId="0" borderId="41" xfId="0" applyFont="1" applyBorder="1" applyAlignment="1" applyProtection="1" quotePrefix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1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33" borderId="56" xfId="0" applyFont="1" applyFill="1" applyBorder="1" applyAlignment="1">
      <alignment horizontal="left"/>
    </xf>
    <xf numFmtId="0" fontId="5" fillId="33" borderId="57" xfId="0" applyFont="1" applyFill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7" fillId="33" borderId="56" xfId="0" applyFont="1" applyFill="1" applyBorder="1" applyAlignment="1">
      <alignment horizontal="left"/>
    </xf>
    <xf numFmtId="0" fontId="7" fillId="33" borderId="57" xfId="0" applyFont="1" applyFill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8" xfId="0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15" fontId="7" fillId="0" borderId="58" xfId="0" applyNumberFormat="1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9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2" max="2" width="12.8515625" style="0" customWidth="1"/>
    <col min="3" max="3" width="19.57421875" style="0" customWidth="1"/>
    <col min="4" max="4" width="14.7109375" style="0" bestFit="1" customWidth="1"/>
    <col min="7" max="7" width="11.7109375" style="0" bestFit="1" customWidth="1"/>
    <col min="8" max="8" width="16.140625" style="0" customWidth="1"/>
    <col min="11" max="11" width="34.57421875" style="0" bestFit="1" customWidth="1"/>
  </cols>
  <sheetData>
    <row r="4" spans="2:11" ht="20.25">
      <c r="B4" s="100" t="s">
        <v>58</v>
      </c>
      <c r="C4" s="100"/>
      <c r="D4" s="100"/>
      <c r="G4" t="s">
        <v>9</v>
      </c>
      <c r="K4" s="26" t="s">
        <v>76</v>
      </c>
    </row>
    <row r="5" ht="12.75">
      <c r="E5" t="s">
        <v>9</v>
      </c>
    </row>
    <row r="6" spans="1:11" ht="12.75">
      <c r="A6" s="26" t="s">
        <v>57</v>
      </c>
      <c r="B6" s="26" t="s">
        <v>24</v>
      </c>
      <c r="C6" s="26" t="s">
        <v>25</v>
      </c>
      <c r="D6" s="26" t="s">
        <v>26</v>
      </c>
      <c r="E6" s="26" t="s">
        <v>9</v>
      </c>
      <c r="K6" s="85" t="s">
        <v>77</v>
      </c>
    </row>
    <row r="7" ht="12.75">
      <c r="K7" s="2" t="s">
        <v>80</v>
      </c>
    </row>
    <row r="8" spans="1:11" ht="12.75">
      <c r="A8" s="51">
        <v>1</v>
      </c>
      <c r="B8" s="53" t="s">
        <v>28</v>
      </c>
      <c r="C8" s="53" t="s">
        <v>66</v>
      </c>
      <c r="D8" s="54">
        <v>1</v>
      </c>
      <c r="E8" s="63"/>
      <c r="K8" t="s">
        <v>79</v>
      </c>
    </row>
    <row r="9" spans="1:11" ht="12.75">
      <c r="A9" s="51">
        <v>2</v>
      </c>
      <c r="B9" s="53" t="s">
        <v>29</v>
      </c>
      <c r="C9" s="53" t="s">
        <v>67</v>
      </c>
      <c r="D9" s="54">
        <v>2</v>
      </c>
      <c r="E9" s="63"/>
      <c r="K9" s="2" t="s">
        <v>81</v>
      </c>
    </row>
    <row r="10" spans="1:11" ht="12.75">
      <c r="A10" s="51">
        <v>3</v>
      </c>
      <c r="B10" s="53" t="s">
        <v>59</v>
      </c>
      <c r="C10" s="53" t="s">
        <v>68</v>
      </c>
      <c r="D10" s="54">
        <v>3</v>
      </c>
      <c r="E10" s="63"/>
      <c r="K10" s="2" t="s">
        <v>82</v>
      </c>
    </row>
    <row r="11" spans="1:11" ht="12.75">
      <c r="A11" s="51">
        <v>4</v>
      </c>
      <c r="B11" s="53" t="s">
        <v>30</v>
      </c>
      <c r="C11" s="53" t="s">
        <v>69</v>
      </c>
      <c r="D11" s="54">
        <v>4</v>
      </c>
      <c r="E11" s="63"/>
      <c r="K11" s="2" t="s">
        <v>85</v>
      </c>
    </row>
    <row r="12" spans="1:5" ht="12.75">
      <c r="A12" s="51">
        <v>5</v>
      </c>
      <c r="B12" s="53" t="s">
        <v>60</v>
      </c>
      <c r="C12" s="53" t="s">
        <v>70</v>
      </c>
      <c r="D12" s="54">
        <v>5</v>
      </c>
      <c r="E12" s="63"/>
    </row>
    <row r="13" spans="1:5" ht="12.75">
      <c r="A13" s="51">
        <v>6</v>
      </c>
      <c r="B13" s="53" t="s">
        <v>61</v>
      </c>
      <c r="C13" s="53" t="s">
        <v>71</v>
      </c>
      <c r="D13" s="54">
        <v>6</v>
      </c>
      <c r="E13" s="63"/>
    </row>
    <row r="14" spans="1:5" ht="12.75">
      <c r="A14" s="51">
        <v>7</v>
      </c>
      <c r="B14" s="53" t="s">
        <v>62</v>
      </c>
      <c r="C14" s="53" t="s">
        <v>72</v>
      </c>
      <c r="D14" s="54">
        <v>7</v>
      </c>
      <c r="E14" s="63"/>
    </row>
    <row r="15" spans="1:5" ht="12.75">
      <c r="A15" s="51">
        <v>8</v>
      </c>
      <c r="B15" s="53" t="s">
        <v>63</v>
      </c>
      <c r="C15" s="53" t="s">
        <v>73</v>
      </c>
      <c r="D15" s="54">
        <v>8</v>
      </c>
      <c r="E15" s="63"/>
    </row>
    <row r="16" spans="1:5" ht="12.75">
      <c r="A16" s="51">
        <v>9</v>
      </c>
      <c r="B16" s="53" t="s">
        <v>64</v>
      </c>
      <c r="C16" s="53" t="s">
        <v>74</v>
      </c>
      <c r="D16" s="54">
        <v>9</v>
      </c>
      <c r="E16" s="63"/>
    </row>
    <row r="17" spans="1:5" ht="12.75">
      <c r="A17" s="51">
        <v>10</v>
      </c>
      <c r="B17" s="53" t="s">
        <v>65</v>
      </c>
      <c r="C17" s="53" t="s">
        <v>75</v>
      </c>
      <c r="D17" s="54">
        <v>10</v>
      </c>
      <c r="E17" s="63"/>
    </row>
    <row r="18" spans="1:4" s="88" customFormat="1" ht="12.75">
      <c r="A18" s="86"/>
      <c r="B18" s="87"/>
      <c r="C18" s="87"/>
      <c r="D18" s="86"/>
    </row>
    <row r="19" spans="1:4" s="88" customFormat="1" ht="12.75">
      <c r="A19" s="86"/>
      <c r="B19" s="87"/>
      <c r="C19" s="87"/>
      <c r="D19" s="86"/>
    </row>
    <row r="20" ht="12.75">
      <c r="E20" s="63"/>
    </row>
    <row r="21" spans="6:8" ht="13.5" thickBot="1">
      <c r="F21" s="63"/>
      <c r="G21" s="63"/>
      <c r="H21" s="63"/>
    </row>
    <row r="22" spans="2:9" ht="20.25">
      <c r="B22" s="104" t="str">
        <f>B4</f>
        <v>Team Name Here</v>
      </c>
      <c r="C22" s="105"/>
      <c r="D22" s="105"/>
      <c r="E22" s="105"/>
      <c r="F22" s="105"/>
      <c r="G22" s="105"/>
      <c r="H22" s="105"/>
      <c r="I22" s="106"/>
    </row>
    <row r="23" spans="2:9" ht="12.75" customHeight="1">
      <c r="B23" s="101" t="s">
        <v>83</v>
      </c>
      <c r="C23" s="102"/>
      <c r="D23" s="102"/>
      <c r="E23" s="102"/>
      <c r="F23" s="102"/>
      <c r="G23" s="102"/>
      <c r="H23" s="102"/>
      <c r="I23" s="103"/>
    </row>
    <row r="24" spans="2:11" ht="12.75">
      <c r="B24" s="90" t="s">
        <v>22</v>
      </c>
      <c r="C24" s="48" t="s">
        <v>32</v>
      </c>
      <c r="D24" s="48" t="s">
        <v>33</v>
      </c>
      <c r="E24" s="48" t="s">
        <v>34</v>
      </c>
      <c r="F24" s="48" t="s">
        <v>45</v>
      </c>
      <c r="G24" s="48" t="s">
        <v>46</v>
      </c>
      <c r="H24" s="91" t="s">
        <v>56</v>
      </c>
      <c r="I24" s="89"/>
      <c r="K24" s="48" t="s">
        <v>84</v>
      </c>
    </row>
    <row r="25" spans="2:13" ht="12.75">
      <c r="B25" s="92">
        <v>1</v>
      </c>
      <c r="C25" s="93">
        <v>41769</v>
      </c>
      <c r="D25" s="94" t="s">
        <v>35</v>
      </c>
      <c r="E25" s="94" t="s">
        <v>23</v>
      </c>
      <c r="F25" s="95">
        <v>0.5416666666666666</v>
      </c>
      <c r="G25" s="96" t="s">
        <v>47</v>
      </c>
      <c r="H25" s="97" t="str">
        <f aca="true" t="shared" si="0" ref="H25:H38">VLOOKUP(K25,$A$8:$C$18,3)</f>
        <v>P1 Last</v>
      </c>
      <c r="I25" s="89"/>
      <c r="K25" s="96">
        <v>1</v>
      </c>
      <c r="M25" s="2" t="s">
        <v>86</v>
      </c>
    </row>
    <row r="26" spans="2:11" ht="12.75">
      <c r="B26" s="92">
        <v>2</v>
      </c>
      <c r="C26" s="93">
        <v>41776</v>
      </c>
      <c r="D26" s="94" t="s">
        <v>23</v>
      </c>
      <c r="E26" s="94" t="s">
        <v>36</v>
      </c>
      <c r="F26" s="95">
        <v>0.625</v>
      </c>
      <c r="G26" s="96" t="s">
        <v>48</v>
      </c>
      <c r="H26" s="97" t="str">
        <f t="shared" si="0"/>
        <v>P2 Last</v>
      </c>
      <c r="I26" s="89"/>
      <c r="K26" s="96">
        <v>2</v>
      </c>
    </row>
    <row r="27" spans="2:11" ht="12.75">
      <c r="B27" s="92">
        <v>3</v>
      </c>
      <c r="C27" s="93">
        <v>41789</v>
      </c>
      <c r="D27" s="94" t="s">
        <v>23</v>
      </c>
      <c r="E27" s="94" t="s">
        <v>37</v>
      </c>
      <c r="F27" s="95">
        <v>0.7395833333333334</v>
      </c>
      <c r="G27" s="96" t="s">
        <v>49</v>
      </c>
      <c r="H27" s="97" t="str">
        <f t="shared" si="0"/>
        <v>P3 Last</v>
      </c>
      <c r="I27" s="89"/>
      <c r="K27" s="96">
        <v>3</v>
      </c>
    </row>
    <row r="28" spans="2:11" ht="12.75">
      <c r="B28" s="92">
        <v>4</v>
      </c>
      <c r="C28" s="93">
        <v>41790</v>
      </c>
      <c r="D28" s="94" t="s">
        <v>38</v>
      </c>
      <c r="E28" s="94" t="s">
        <v>23</v>
      </c>
      <c r="F28" s="95">
        <v>0.625</v>
      </c>
      <c r="G28" s="96" t="s">
        <v>49</v>
      </c>
      <c r="H28" s="97" t="str">
        <f t="shared" si="0"/>
        <v>P4 Last</v>
      </c>
      <c r="I28" s="89"/>
      <c r="K28" s="96">
        <v>4</v>
      </c>
    </row>
    <row r="29" spans="2:11" ht="12.75">
      <c r="B29" s="92">
        <v>5</v>
      </c>
      <c r="C29" s="93">
        <v>41796</v>
      </c>
      <c r="D29" s="94" t="s">
        <v>39</v>
      </c>
      <c r="E29" s="94" t="s">
        <v>23</v>
      </c>
      <c r="F29" s="95">
        <v>0.7395833333333334</v>
      </c>
      <c r="G29" s="96" t="s">
        <v>49</v>
      </c>
      <c r="H29" s="97" t="str">
        <f t="shared" si="0"/>
        <v>P5 Last</v>
      </c>
      <c r="I29" s="89"/>
      <c r="K29" s="96">
        <v>5</v>
      </c>
    </row>
    <row r="30" spans="2:11" ht="12.75">
      <c r="B30" s="92">
        <v>6</v>
      </c>
      <c r="C30" s="93">
        <v>41797</v>
      </c>
      <c r="D30" s="94" t="s">
        <v>23</v>
      </c>
      <c r="E30" s="94" t="s">
        <v>40</v>
      </c>
      <c r="F30" s="95">
        <v>0.625</v>
      </c>
      <c r="G30" s="96" t="s">
        <v>47</v>
      </c>
      <c r="H30" s="97" t="str">
        <f t="shared" si="0"/>
        <v>P6 Last</v>
      </c>
      <c r="I30" s="89"/>
      <c r="K30" s="96">
        <v>6</v>
      </c>
    </row>
    <row r="31" spans="2:11" ht="12.75">
      <c r="B31" s="92">
        <v>7</v>
      </c>
      <c r="C31" s="93">
        <v>41802</v>
      </c>
      <c r="D31" s="94" t="s">
        <v>41</v>
      </c>
      <c r="E31" s="94" t="s">
        <v>23</v>
      </c>
      <c r="F31" s="95">
        <v>0.7395833333333334</v>
      </c>
      <c r="G31" s="96" t="s">
        <v>50</v>
      </c>
      <c r="H31" s="97" t="str">
        <f t="shared" si="0"/>
        <v>P7 Last</v>
      </c>
      <c r="I31" s="89"/>
      <c r="K31" s="96">
        <v>7</v>
      </c>
    </row>
    <row r="32" spans="2:11" ht="12.75">
      <c r="B32" s="92">
        <v>8</v>
      </c>
      <c r="C32" s="93">
        <v>41804</v>
      </c>
      <c r="D32" s="94" t="s">
        <v>40</v>
      </c>
      <c r="E32" s="94" t="s">
        <v>23</v>
      </c>
      <c r="F32" s="95">
        <v>0.5416666666666666</v>
      </c>
      <c r="G32" s="96" t="s">
        <v>48</v>
      </c>
      <c r="H32" s="97" t="str">
        <f t="shared" si="0"/>
        <v>P8 Last</v>
      </c>
      <c r="I32" s="89"/>
      <c r="K32" s="96">
        <v>8</v>
      </c>
    </row>
    <row r="33" spans="2:11" ht="12.75">
      <c r="B33" s="92">
        <v>9</v>
      </c>
      <c r="C33" s="93">
        <v>41811</v>
      </c>
      <c r="D33" s="94" t="s">
        <v>23</v>
      </c>
      <c r="E33" s="94" t="s">
        <v>44</v>
      </c>
      <c r="F33" s="95">
        <v>0.5416666666666666</v>
      </c>
      <c r="G33" s="94" t="s">
        <v>47</v>
      </c>
      <c r="H33" s="97" t="str">
        <f t="shared" si="0"/>
        <v>P9 Last</v>
      </c>
      <c r="I33" s="89"/>
      <c r="K33" s="96">
        <v>9</v>
      </c>
    </row>
    <row r="34" spans="2:11" ht="12.75">
      <c r="B34" s="92">
        <v>10</v>
      </c>
      <c r="C34" s="93">
        <v>41815</v>
      </c>
      <c r="D34" s="94" t="s">
        <v>23</v>
      </c>
      <c r="E34" s="94" t="s">
        <v>38</v>
      </c>
      <c r="F34" s="95">
        <v>0.7395833333333334</v>
      </c>
      <c r="G34" s="96" t="s">
        <v>48</v>
      </c>
      <c r="H34" s="97" t="str">
        <f t="shared" si="0"/>
        <v>P10 Last</v>
      </c>
      <c r="I34" s="89"/>
      <c r="K34" s="96">
        <v>10</v>
      </c>
    </row>
    <row r="35" spans="2:11" ht="12.75">
      <c r="B35" s="92">
        <v>11</v>
      </c>
      <c r="C35" s="93">
        <v>41818</v>
      </c>
      <c r="D35" s="94" t="s">
        <v>42</v>
      </c>
      <c r="E35" s="94" t="s">
        <v>23</v>
      </c>
      <c r="F35" s="95">
        <v>0.375</v>
      </c>
      <c r="G35" s="96" t="s">
        <v>50</v>
      </c>
      <c r="H35" s="97" t="str">
        <f t="shared" si="0"/>
        <v>P1 Last</v>
      </c>
      <c r="I35" s="89"/>
      <c r="K35" s="96">
        <v>1</v>
      </c>
    </row>
    <row r="36" spans="2:11" ht="12.75">
      <c r="B36" s="92">
        <v>12</v>
      </c>
      <c r="C36" s="93">
        <v>41820</v>
      </c>
      <c r="D36" s="94" t="s">
        <v>35</v>
      </c>
      <c r="E36" s="94" t="s">
        <v>23</v>
      </c>
      <c r="F36" s="95">
        <v>0.7395833333333334</v>
      </c>
      <c r="G36" s="96" t="s">
        <v>48</v>
      </c>
      <c r="H36" s="97" t="str">
        <f t="shared" si="0"/>
        <v>P2 Last</v>
      </c>
      <c r="I36" s="89"/>
      <c r="K36" s="96">
        <v>2</v>
      </c>
    </row>
    <row r="37" spans="2:11" ht="12.75">
      <c r="B37" s="92">
        <v>13</v>
      </c>
      <c r="C37" s="93">
        <v>41822</v>
      </c>
      <c r="D37" s="94" t="s">
        <v>23</v>
      </c>
      <c r="E37" s="94" t="s">
        <v>37</v>
      </c>
      <c r="F37" s="95">
        <v>0.8229166666666666</v>
      </c>
      <c r="G37" s="96" t="s">
        <v>47</v>
      </c>
      <c r="H37" s="97" t="str">
        <f t="shared" si="0"/>
        <v>P3 Last</v>
      </c>
      <c r="I37" s="89"/>
      <c r="K37" s="96">
        <v>3</v>
      </c>
    </row>
    <row r="38" spans="2:11" ht="12.75">
      <c r="B38" s="92">
        <v>14</v>
      </c>
      <c r="C38" s="93">
        <v>41827</v>
      </c>
      <c r="D38" s="94" t="s">
        <v>23</v>
      </c>
      <c r="E38" s="94" t="s">
        <v>43</v>
      </c>
      <c r="F38" s="95">
        <v>0.7395833333333334</v>
      </c>
      <c r="G38" s="96" t="s">
        <v>48</v>
      </c>
      <c r="H38" s="97" t="str">
        <f t="shared" si="0"/>
        <v>P4 Last</v>
      </c>
      <c r="I38" s="89"/>
      <c r="K38" s="96">
        <v>4</v>
      </c>
    </row>
    <row r="39" spans="2:9" ht="13.5" thickBot="1">
      <c r="B39" s="98"/>
      <c r="C39" s="52"/>
      <c r="D39" s="52"/>
      <c r="E39" s="52"/>
      <c r="F39" s="52"/>
      <c r="G39" s="52"/>
      <c r="H39" s="52"/>
      <c r="I39" s="99"/>
    </row>
  </sheetData>
  <sheetProtection/>
  <mergeCells count="3">
    <mergeCell ref="B4:D4"/>
    <mergeCell ref="B23:I23"/>
    <mergeCell ref="B22:I22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3" sqref="L23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41811</v>
      </c>
      <c r="D6" s="11"/>
      <c r="E6" s="113" t="str">
        <f>VLOOKUP(M6,Roster!B25:G38,6)</f>
        <v>K North</v>
      </c>
      <c r="F6" s="114"/>
      <c r="G6" s="114"/>
      <c r="H6" s="115">
        <f>VLOOKUP(M6,Roster!B25:G38,5)</f>
        <v>0.5416666666666666</v>
      </c>
      <c r="I6" s="116"/>
      <c r="J6" s="116"/>
      <c r="L6" s="3" t="s">
        <v>78</v>
      </c>
      <c r="M6" s="56">
        <v>9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Thunder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P9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9</v>
      </c>
      <c r="O13" s="13"/>
    </row>
    <row r="14" spans="2:15" ht="22.5" customHeight="1" thickBot="1">
      <c r="B14" s="24">
        <v>2</v>
      </c>
      <c r="C14" s="119" t="str">
        <f>VLOOKUP(L14,Roster!$A$8:$D$19,2)</f>
        <v>P10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10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P1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v>1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P2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v>2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P3 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3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P4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4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P5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5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P6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6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P7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7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P8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8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Iron Pigs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Iron Pigs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Thunder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Thunder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41815</v>
      </c>
      <c r="D39" s="68"/>
      <c r="E39" s="109" t="str">
        <f>VLOOKUP(M6+1,Roster!B25:G38,6)</f>
        <v>K South</v>
      </c>
      <c r="F39" s="109"/>
      <c r="G39" s="109"/>
      <c r="H39" s="107">
        <f>VLOOKUP(M6+1,Roster!B25:G38,5)</f>
        <v>0.7395833333333334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Sand Gnats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4" sqref="L24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41815</v>
      </c>
      <c r="D6" s="11"/>
      <c r="E6" s="113" t="str">
        <f>VLOOKUP(M6,Roster!B25:G38,6)</f>
        <v>K South</v>
      </c>
      <c r="F6" s="114"/>
      <c r="G6" s="114"/>
      <c r="H6" s="115">
        <f>VLOOKUP(M6,Roster!B25:G38,5)</f>
        <v>0.7395833333333334</v>
      </c>
      <c r="I6" s="116"/>
      <c r="J6" s="116"/>
      <c r="L6" s="3" t="s">
        <v>78</v>
      </c>
      <c r="M6" s="56">
        <v>10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Sand Gnats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P10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10</v>
      </c>
      <c r="O13" s="13"/>
    </row>
    <row r="14" spans="2:15" ht="22.5" customHeight="1" thickBot="1">
      <c r="B14" s="24">
        <v>2</v>
      </c>
      <c r="C14" s="119" t="str">
        <f>VLOOKUP(L14,Roster!$A$8:$D$19,2)</f>
        <v>P1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v>1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P2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v>2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P3 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v>3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P4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4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P5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5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P6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6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P7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7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P8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8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P9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9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Iron Pigs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Iron Pigs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Sand Gnats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Sand Gnats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41818</v>
      </c>
      <c r="D39" s="68"/>
      <c r="E39" s="109" t="str">
        <f>VLOOKUP(M6+1,Roster!B25:G38,6)</f>
        <v>Firemans</v>
      </c>
      <c r="F39" s="109"/>
      <c r="G39" s="109"/>
      <c r="H39" s="107">
        <f>VLOOKUP(M6+1,Roster!B25:G38,5)</f>
        <v>0.375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Bees</v>
      </c>
      <c r="D41" s="71" t="s">
        <v>4</v>
      </c>
      <c r="E41" s="111" t="str">
        <f>VLOOKUP(M6+1,Roster!B25:E38,4)</f>
        <v>Iron Pigs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8" sqref="L28:M28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41818</v>
      </c>
      <c r="D6" s="11"/>
      <c r="E6" s="113" t="str">
        <f>VLOOKUP(M6,Roster!B25:G38,6)</f>
        <v>Firemans</v>
      </c>
      <c r="F6" s="114"/>
      <c r="G6" s="114"/>
      <c r="H6" s="115">
        <f>VLOOKUP(M6,Roster!B25:G38,5)</f>
        <v>0.375</v>
      </c>
      <c r="I6" s="116"/>
      <c r="J6" s="116"/>
      <c r="L6" s="3" t="s">
        <v>78</v>
      </c>
      <c r="M6" s="56">
        <v>11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Bees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P1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v>1</v>
      </c>
      <c r="O13" s="13"/>
    </row>
    <row r="14" spans="2:15" ht="22.5" customHeight="1" thickBot="1">
      <c r="B14" s="24">
        <v>2</v>
      </c>
      <c r="C14" s="119" t="str">
        <f>VLOOKUP(L14,Roster!$A$8:$D$19,2)</f>
        <v>P2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v>2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P3 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v>3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P4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>L15+1</f>
        <v>4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P5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5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P6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6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P7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7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P8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8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P9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9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P10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10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Bees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Bees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Iron Pigs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Iron Pigs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41820</v>
      </c>
      <c r="D39" s="68"/>
      <c r="E39" s="109" t="str">
        <f>VLOOKUP(M6+1,Roster!B25:G38,6)</f>
        <v>K South</v>
      </c>
      <c r="F39" s="109"/>
      <c r="G39" s="109"/>
      <c r="H39" s="107">
        <f>VLOOKUP(M6+1,Roster!B25:G38,5)</f>
        <v>0.7395833333333334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Muckdogs</v>
      </c>
      <c r="D41" s="71" t="s">
        <v>4</v>
      </c>
      <c r="E41" s="111" t="str">
        <f>VLOOKUP(M6+1,Roster!B25:E38,4)</f>
        <v>Iron Pigs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6" sqref="L26:M26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41820</v>
      </c>
      <c r="D6" s="11"/>
      <c r="E6" s="113" t="str">
        <f>VLOOKUP(M6,Roster!B25:G38,6)</f>
        <v>K South</v>
      </c>
      <c r="F6" s="114"/>
      <c r="G6" s="114"/>
      <c r="H6" s="115">
        <f>VLOOKUP(M6,Roster!B25:G38,5)</f>
        <v>0.7395833333333334</v>
      </c>
      <c r="I6" s="116"/>
      <c r="J6" s="116"/>
      <c r="L6" s="3" t="s">
        <v>78</v>
      </c>
      <c r="M6" s="56">
        <v>12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Muckdogs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P2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v>2</v>
      </c>
      <c r="O13" s="13"/>
    </row>
    <row r="14" spans="2:15" ht="22.5" customHeight="1" thickBot="1">
      <c r="B14" s="24">
        <v>2</v>
      </c>
      <c r="C14" s="119" t="str">
        <f>VLOOKUP(L14,Roster!$A$8:$D$19,2)</f>
        <v>P3 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3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P4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 aca="true" t="shared" si="0" ref="L15:L21">L14+1</f>
        <v>4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P5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 t="shared" si="0"/>
        <v>5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P6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f t="shared" si="0"/>
        <v>6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P7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f t="shared" si="0"/>
        <v>7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P8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f t="shared" si="0"/>
        <v>8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P9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f t="shared" si="0"/>
        <v>9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P10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f t="shared" si="0"/>
        <v>10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P1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1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Muckdogs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Muckdogs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Iron Pigs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Iron Pigs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41822</v>
      </c>
      <c r="D39" s="68"/>
      <c r="E39" s="109" t="str">
        <f>VLOOKUP(M6+1,Roster!B25:G38,6)</f>
        <v>K North</v>
      </c>
      <c r="F39" s="109"/>
      <c r="G39" s="109"/>
      <c r="H39" s="107">
        <f>VLOOKUP(M6+1,Roster!B25:G38,5)</f>
        <v>0.8229166666666666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Tin Caps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2" sqref="L22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41822</v>
      </c>
      <c r="D6" s="11"/>
      <c r="E6" s="113" t="str">
        <f>VLOOKUP(M6,Roster!B25:G38,6)</f>
        <v>K North</v>
      </c>
      <c r="F6" s="114"/>
      <c r="G6" s="114"/>
      <c r="H6" s="115">
        <f>VLOOKUP(M6,Roster!B25:G38,5)</f>
        <v>0.8229166666666666</v>
      </c>
      <c r="I6" s="116"/>
      <c r="J6" s="116"/>
      <c r="L6" s="3" t="s">
        <v>78</v>
      </c>
      <c r="M6" s="56">
        <v>13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Tin Caps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P3 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v>3</v>
      </c>
      <c r="O13" s="13"/>
    </row>
    <row r="14" spans="2:15" ht="22.5" customHeight="1" thickBot="1">
      <c r="B14" s="24">
        <v>2</v>
      </c>
      <c r="C14" s="119" t="str">
        <f>VLOOKUP(L14,Roster!$A$8:$D$19,2)</f>
        <v>P4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v>4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P5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v>5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P6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v>6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P7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7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P8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8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P9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9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P10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f>L19+1</f>
        <v>10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P1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1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P2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2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Iron Pigs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Iron Pigs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Tin Caps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Tin Caps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41827</v>
      </c>
      <c r="D39" s="68"/>
      <c r="E39" s="109" t="str">
        <f>VLOOKUP(M6+1,Roster!B25:G38,6)</f>
        <v>K South</v>
      </c>
      <c r="F39" s="109"/>
      <c r="G39" s="109"/>
      <c r="H39" s="107">
        <f>VLOOKUP(M6+1,Roster!B25:G38,5)</f>
        <v>0.7395833333333334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Lugnuts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K28" sqref="K28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41827</v>
      </c>
      <c r="D6" s="11"/>
      <c r="E6" s="113" t="str">
        <f>VLOOKUP(M6,Roster!B25:G38,6)</f>
        <v>K South</v>
      </c>
      <c r="F6" s="114"/>
      <c r="G6" s="114"/>
      <c r="H6" s="115">
        <f>VLOOKUP(M6,Roster!B25:G38,5)</f>
        <v>0.7395833333333334</v>
      </c>
      <c r="I6" s="116"/>
      <c r="J6" s="116"/>
      <c r="L6" s="3" t="s">
        <v>78</v>
      </c>
      <c r="M6" s="56">
        <v>14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Lugnuts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P4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v>4</v>
      </c>
      <c r="O13" s="13"/>
    </row>
    <row r="14" spans="2:15" ht="22.5" customHeight="1" thickBot="1">
      <c r="B14" s="24">
        <v>2</v>
      </c>
      <c r="C14" s="119" t="str">
        <f>VLOOKUP(L14,Roster!$A$8:$D$19,2)</f>
        <v>P5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v>5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P6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v>6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P7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v>7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P8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8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P9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9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P10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10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P1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1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P2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2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P3 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3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Iron Pigs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Iron Pigs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Lugnuts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Lugnuts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41827</v>
      </c>
      <c r="D39" s="68"/>
      <c r="E39" s="109" t="str">
        <f>VLOOKUP(M6+1,Roster!B25:G38,6)</f>
        <v>K South</v>
      </c>
      <c r="F39" s="109"/>
      <c r="G39" s="109"/>
      <c r="H39" s="107">
        <f>VLOOKUP(M6+1,Roster!B25:G38,5)</f>
        <v>0.7395833333333334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Lugnuts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3">
      <selection activeCell="C13" sqref="C13:D13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41769</v>
      </c>
      <c r="D6" s="11"/>
      <c r="E6" s="113" t="str">
        <f>VLOOKUP(M6,Roster!B25:G38,6)</f>
        <v>K North</v>
      </c>
      <c r="F6" s="114"/>
      <c r="G6" s="114"/>
      <c r="H6" s="115">
        <f>VLOOKUP(M6,Roster!B25:G38,5)</f>
        <v>0.5416666666666666</v>
      </c>
      <c r="I6" s="116"/>
      <c r="J6" s="116"/>
      <c r="L6" s="3" t="s">
        <v>78</v>
      </c>
      <c r="M6" s="56">
        <v>1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Muckdogs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P1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1</v>
      </c>
      <c r="O13" s="13"/>
    </row>
    <row r="14" spans="2:15" ht="22.5" customHeight="1" thickBot="1">
      <c r="B14" s="24">
        <v>2</v>
      </c>
      <c r="C14" s="119" t="str">
        <f>VLOOKUP(L14,Roster!$A$8:$D$19,2)</f>
        <v>P2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2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P3 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>L14+1</f>
        <v>3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P4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>L15+1</f>
        <v>4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P5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5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P6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6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P7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7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P8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8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P9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9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P10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10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Muckdogs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Muckdogs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Iron Pigs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Iron Pigs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66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41776</v>
      </c>
      <c r="D39" s="68"/>
      <c r="E39" s="109" t="str">
        <f>VLOOKUP(M6+1,Roster!B25:G38,6)</f>
        <v>K South</v>
      </c>
      <c r="F39" s="109"/>
      <c r="G39" s="109"/>
      <c r="H39" s="107">
        <f>VLOOKUP(M6+1,Roster!B25:G38,5)</f>
        <v>0.625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Bulls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C14:D14"/>
    <mergeCell ref="C13:D13"/>
    <mergeCell ref="C15:D15"/>
    <mergeCell ref="C16:D16"/>
    <mergeCell ref="C17:D17"/>
    <mergeCell ref="L28:M28"/>
    <mergeCell ref="C28:D28"/>
    <mergeCell ref="C31:D31"/>
    <mergeCell ref="C24:D24"/>
    <mergeCell ref="L25:M25"/>
    <mergeCell ref="L26:M26"/>
    <mergeCell ref="C25:D25"/>
    <mergeCell ref="C26:D26"/>
    <mergeCell ref="L27:M27"/>
    <mergeCell ref="C27:D27"/>
    <mergeCell ref="C37:J37"/>
    <mergeCell ref="B2:J2"/>
    <mergeCell ref="E8:I8"/>
    <mergeCell ref="E9:I9"/>
    <mergeCell ref="B3:J3"/>
    <mergeCell ref="C12:D12"/>
    <mergeCell ref="B11:C11"/>
    <mergeCell ref="C32:D32"/>
    <mergeCell ref="C33:D33"/>
    <mergeCell ref="E11:J11"/>
    <mergeCell ref="C18:D18"/>
    <mergeCell ref="C19:D19"/>
    <mergeCell ref="C20:D20"/>
    <mergeCell ref="C21:D21"/>
    <mergeCell ref="C22:D22"/>
    <mergeCell ref="C35:D35"/>
    <mergeCell ref="C34:D34"/>
    <mergeCell ref="H39:J39"/>
    <mergeCell ref="E39:G39"/>
    <mergeCell ref="E42:I42"/>
    <mergeCell ref="E41:I41"/>
    <mergeCell ref="E5:G5"/>
    <mergeCell ref="H5:J5"/>
    <mergeCell ref="E6:G6"/>
    <mergeCell ref="H6:J6"/>
    <mergeCell ref="E38:G38"/>
    <mergeCell ref="H38:J38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2" sqref="L22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41776</v>
      </c>
      <c r="D6" s="11"/>
      <c r="E6" s="113" t="str">
        <f>VLOOKUP(M6,Roster!B25:G38,6)</f>
        <v>K South</v>
      </c>
      <c r="F6" s="114"/>
      <c r="G6" s="114"/>
      <c r="H6" s="115">
        <f>VLOOKUP(M6,Roster!B25:G38,5)</f>
        <v>0.625</v>
      </c>
      <c r="I6" s="116"/>
      <c r="J6" s="116"/>
      <c r="L6" s="3" t="s">
        <v>78</v>
      </c>
      <c r="M6" s="56">
        <v>2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Bulls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P2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2</v>
      </c>
      <c r="O13" s="13"/>
    </row>
    <row r="14" spans="2:15" ht="22.5" customHeight="1" thickBot="1">
      <c r="B14" s="24">
        <v>2</v>
      </c>
      <c r="C14" s="119" t="str">
        <f>VLOOKUP(L14,Roster!$A$8:$D$19,2)</f>
        <v>P3 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3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P4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 aca="true" t="shared" si="0" ref="L15:L21">L14+1</f>
        <v>4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P5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 t="shared" si="0"/>
        <v>5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P6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f t="shared" si="0"/>
        <v>6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P7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f t="shared" si="0"/>
        <v>7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P8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f t="shared" si="0"/>
        <v>8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P9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f t="shared" si="0"/>
        <v>9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P10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f t="shared" si="0"/>
        <v>10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P1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1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Iron Pigs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Iron Pigs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Bulls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Bulls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41789</v>
      </c>
      <c r="D39" s="68"/>
      <c r="E39" s="109" t="str">
        <f>VLOOKUP(M6+1,Roster!B25:G38,6)</f>
        <v>LL East</v>
      </c>
      <c r="F39" s="109"/>
      <c r="G39" s="109"/>
      <c r="H39" s="107">
        <f>VLOOKUP(M6+1,Roster!B25:G38,5)</f>
        <v>0.7395833333333334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Tin Caps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5" sqref="L25:M25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41789</v>
      </c>
      <c r="D6" s="11"/>
      <c r="E6" s="113" t="str">
        <f>VLOOKUP(M6,Roster!B25:G38,6)</f>
        <v>LL East</v>
      </c>
      <c r="F6" s="114"/>
      <c r="G6" s="114"/>
      <c r="H6" s="115">
        <f>VLOOKUP(M6,Roster!B25:G38,5)</f>
        <v>0.7395833333333334</v>
      </c>
      <c r="I6" s="116"/>
      <c r="J6" s="116"/>
      <c r="L6" s="3" t="s">
        <v>78</v>
      </c>
      <c r="M6" s="56">
        <v>3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Tin Caps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P3 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3</v>
      </c>
      <c r="O13" s="13"/>
    </row>
    <row r="14" spans="2:15" ht="22.5" customHeight="1" thickBot="1">
      <c r="B14" s="24">
        <v>2</v>
      </c>
      <c r="C14" s="119" t="str">
        <f>VLOOKUP(L14,Roster!$A$8:$D$19,2)</f>
        <v>P4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4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P5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 aca="true" t="shared" si="0" ref="L15:L20">L14+1</f>
        <v>5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P6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 t="shared" si="0"/>
        <v>6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P7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f t="shared" si="0"/>
        <v>7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P8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f t="shared" si="0"/>
        <v>8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P9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f t="shared" si="0"/>
        <v>9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P10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f t="shared" si="0"/>
        <v>10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P1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1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P2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2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Iron Pigs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Iron Pigs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Tin Caps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Tin Caps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41790</v>
      </c>
      <c r="D39" s="68"/>
      <c r="E39" s="109" t="str">
        <f>VLOOKUP(M6+1,Roster!B25:G38,6)</f>
        <v>LL East</v>
      </c>
      <c r="F39" s="109"/>
      <c r="G39" s="109"/>
      <c r="H39" s="107">
        <f>VLOOKUP(M6+1,Roster!B25:G38,5)</f>
        <v>0.625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Sand Gnats</v>
      </c>
      <c r="D41" s="71" t="s">
        <v>4</v>
      </c>
      <c r="E41" s="111" t="str">
        <f>VLOOKUP(M6+1,Roster!B25:E38,4)</f>
        <v>Iron Pigs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C28" sqref="C28:D28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41790</v>
      </c>
      <c r="D6" s="11"/>
      <c r="E6" s="113" t="str">
        <f>VLOOKUP(M6,Roster!B25:G38,6)</f>
        <v>LL East</v>
      </c>
      <c r="F6" s="114"/>
      <c r="G6" s="114"/>
      <c r="H6" s="115">
        <f>VLOOKUP(M6,Roster!B25:G38,5)</f>
        <v>0.625</v>
      </c>
      <c r="I6" s="116"/>
      <c r="J6" s="116"/>
      <c r="L6" s="3" t="s">
        <v>78</v>
      </c>
      <c r="M6" s="56">
        <v>4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Sand Gnats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P4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4</v>
      </c>
      <c r="O13" s="13"/>
    </row>
    <row r="14" spans="2:15" ht="22.5" customHeight="1" thickBot="1">
      <c r="B14" s="24">
        <v>2</v>
      </c>
      <c r="C14" s="119" t="str">
        <f>VLOOKUP(L14,Roster!$A$8:$D$19,2)</f>
        <v>P5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 aca="true" t="shared" si="0" ref="L14:L19">L13+1</f>
        <v>5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P6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 t="shared" si="0"/>
        <v>6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P7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 t="shared" si="0"/>
        <v>7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P8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f t="shared" si="0"/>
        <v>8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P9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f t="shared" si="0"/>
        <v>9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P10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f t="shared" si="0"/>
        <v>10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P1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1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P2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2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P3 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3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Sand Gnats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Sand Gnats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Iron Pigs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Iron Pigs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41796</v>
      </c>
      <c r="D39" s="68"/>
      <c r="E39" s="109" t="str">
        <f>VLOOKUP(M6+1,Roster!B25:G38,6)</f>
        <v>LL East</v>
      </c>
      <c r="F39" s="109"/>
      <c r="G39" s="109"/>
      <c r="H39" s="107">
        <f>VLOOKUP(M6+1,Roster!B25:G38,5)</f>
        <v>0.7395833333333334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Rockhounds</v>
      </c>
      <c r="D41" s="71" t="s">
        <v>4</v>
      </c>
      <c r="E41" s="111" t="str">
        <f>VLOOKUP(M6+1,Roster!B25:E38,4)</f>
        <v>Iron Pigs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3" sqref="L23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41796</v>
      </c>
      <c r="D6" s="11"/>
      <c r="E6" s="113" t="str">
        <f>VLOOKUP(M6,Roster!B25:G38,6)</f>
        <v>LL East</v>
      </c>
      <c r="F6" s="114"/>
      <c r="G6" s="114"/>
      <c r="H6" s="115">
        <f>VLOOKUP(M6,Roster!B25:G38,5)</f>
        <v>0.7395833333333334</v>
      </c>
      <c r="I6" s="116"/>
      <c r="J6" s="116"/>
      <c r="L6" s="3" t="s">
        <v>78</v>
      </c>
      <c r="M6" s="56">
        <v>5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Rockhounds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P5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5</v>
      </c>
      <c r="O13" s="13"/>
    </row>
    <row r="14" spans="2:15" ht="22.5" customHeight="1" thickBot="1">
      <c r="B14" s="24">
        <v>2</v>
      </c>
      <c r="C14" s="119" t="str">
        <f>VLOOKUP(L14,Roster!$A$8:$D$19,2)</f>
        <v>P6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6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P7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>L14+1</f>
        <v>7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P8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>L15+1</f>
        <v>8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P9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f>L16+1</f>
        <v>9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P10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f>L17+1</f>
        <v>10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P1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1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P2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2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P3 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3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P4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4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Rockhounds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Rockhounds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Iron Pigs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Iron Pigs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41797</v>
      </c>
      <c r="D39" s="68"/>
      <c r="E39" s="109" t="str">
        <f>VLOOKUP(M6+1,Roster!B25:G38,6)</f>
        <v>K North</v>
      </c>
      <c r="F39" s="109"/>
      <c r="G39" s="109"/>
      <c r="H39" s="107">
        <f>VLOOKUP(M6+1,Roster!B25:G38,5)</f>
        <v>0.625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Volcanoes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4" sqref="L24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41797</v>
      </c>
      <c r="D6" s="11"/>
      <c r="E6" s="113" t="str">
        <f>VLOOKUP(M6,Roster!B25:G38,6)</f>
        <v>K North</v>
      </c>
      <c r="F6" s="114"/>
      <c r="G6" s="114"/>
      <c r="H6" s="115">
        <f>VLOOKUP(M6,Roster!B25:G38,5)</f>
        <v>0.625</v>
      </c>
      <c r="I6" s="116"/>
      <c r="J6" s="116"/>
      <c r="L6" s="3" t="s">
        <v>78</v>
      </c>
      <c r="M6" s="56">
        <v>6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Iron Pigs</v>
      </c>
      <c r="D8" s="14" t="s">
        <v>4</v>
      </c>
      <c r="E8" s="127" t="str">
        <f>VLOOKUP(M6,Roster!B25:E38,4)</f>
        <v>Volcanoes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P6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6</v>
      </c>
      <c r="O13" s="13"/>
    </row>
    <row r="14" spans="2:15" ht="22.5" customHeight="1" thickBot="1">
      <c r="B14" s="24">
        <v>2</v>
      </c>
      <c r="C14" s="119" t="str">
        <f>VLOOKUP(L14,Roster!$A$8:$D$19,2)</f>
        <v>P7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7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P8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>L14+1</f>
        <v>8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P9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>L15+1</f>
        <v>9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P10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f>L16+1</f>
        <v>10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P1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1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P2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2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P3 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3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P4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4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P5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5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Iron Pigs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Iron Pigs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Volcanoes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Volcanoes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41802</v>
      </c>
      <c r="D39" s="68"/>
      <c r="E39" s="109" t="str">
        <f>VLOOKUP(M6+1,Roster!B25:G38,6)</f>
        <v>Firemans</v>
      </c>
      <c r="F39" s="109"/>
      <c r="G39" s="109"/>
      <c r="H39" s="107">
        <f>VLOOKUP(M6+1,Roster!B25:G38,5)</f>
        <v>0.7395833333333334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Hooks</v>
      </c>
      <c r="D41" s="71" t="s">
        <v>4</v>
      </c>
      <c r="E41" s="111" t="str">
        <f>VLOOKUP(M6+1,Roster!B25:E38,4)</f>
        <v>Iron Pigs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13" sqref="L13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41802</v>
      </c>
      <c r="D6" s="11"/>
      <c r="E6" s="113" t="str">
        <f>VLOOKUP(M6,Roster!B25:G38,6)</f>
        <v>Firemans</v>
      </c>
      <c r="F6" s="114"/>
      <c r="G6" s="114"/>
      <c r="H6" s="115">
        <f>VLOOKUP(M6,Roster!B25:G38,5)</f>
        <v>0.7395833333333334</v>
      </c>
      <c r="I6" s="116"/>
      <c r="J6" s="116"/>
      <c r="L6" s="3" t="s">
        <v>78</v>
      </c>
      <c r="M6" s="56">
        <v>7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Hooks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P7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7</v>
      </c>
      <c r="O13" s="13"/>
    </row>
    <row r="14" spans="2:15" ht="22.5" customHeight="1" thickBot="1">
      <c r="B14" s="24">
        <v>2</v>
      </c>
      <c r="C14" s="119" t="str">
        <f>VLOOKUP(L14,Roster!$A$8:$D$19,2)</f>
        <v>P8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8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P9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>L14+1</f>
        <v>9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P10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f>L15+1</f>
        <v>10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P1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1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P2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2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P3 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3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P4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4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P5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5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P6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6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Hooks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Hooks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Iron Pigs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Iron Pigs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41804</v>
      </c>
      <c r="D39" s="68"/>
      <c r="E39" s="109" t="str">
        <f>VLOOKUP(M6+1,Roster!B25:G38,6)</f>
        <v>K South</v>
      </c>
      <c r="F39" s="109"/>
      <c r="G39" s="109"/>
      <c r="H39" s="107">
        <f>VLOOKUP(M6+1,Roster!B25:G38,5)</f>
        <v>0.5416666666666666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Volcanoes</v>
      </c>
      <c r="D41" s="71" t="s">
        <v>4</v>
      </c>
      <c r="E41" s="111" t="str">
        <f>VLOOKUP(M6+1,Roster!B25:E38,4)</f>
        <v>Iron Pigs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44"/>
  <sheetViews>
    <sheetView workbookViewId="0" topLeftCell="A1">
      <selection activeCell="L23" sqref="L23"/>
    </sheetView>
  </sheetViews>
  <sheetFormatPr defaultColWidth="9.140625" defaultRowHeight="12.75"/>
  <cols>
    <col min="1" max="1" width="3.140625" style="0" customWidth="1"/>
    <col min="2" max="2" width="7.57421875" style="2" customWidth="1"/>
    <col min="3" max="3" width="24.7109375" style="2" customWidth="1"/>
    <col min="4" max="4" width="21.7109375" style="2" customWidth="1"/>
    <col min="5" max="10" width="4.7109375" style="2" customWidth="1"/>
    <col min="11" max="12" width="17.00390625" style="2" customWidth="1"/>
    <col min="13" max="13" width="17.7109375" style="2" customWidth="1"/>
    <col min="14" max="15" width="4.28125" style="2" customWidth="1"/>
    <col min="16" max="16" width="9.140625" style="2" customWidth="1"/>
    <col min="17" max="17" width="9.140625" style="1" customWidth="1"/>
  </cols>
  <sheetData>
    <row r="1" ht="8.25" customHeight="1"/>
    <row r="2" spans="2:15" ht="26.2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5"/>
      <c r="L2" s="15"/>
      <c r="M2" s="15"/>
      <c r="N2" s="15"/>
      <c r="O2" s="15"/>
    </row>
    <row r="3" spans="2:15" ht="18" customHeight="1">
      <c r="B3" s="130" t="s">
        <v>1</v>
      </c>
      <c r="C3" s="130"/>
      <c r="D3" s="130"/>
      <c r="E3" s="130"/>
      <c r="F3" s="130"/>
      <c r="G3" s="130"/>
      <c r="H3" s="130"/>
      <c r="I3" s="130"/>
      <c r="J3" s="130"/>
      <c r="K3" s="7"/>
      <c r="L3" s="7"/>
      <c r="M3" s="7"/>
      <c r="N3" s="7"/>
      <c r="O3" s="7"/>
    </row>
    <row r="4" spans="2:15" ht="12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ht="12" customHeight="1">
      <c r="C5" s="55" t="s">
        <v>2</v>
      </c>
      <c r="D5" s="64"/>
      <c r="E5" s="112" t="s">
        <v>51</v>
      </c>
      <c r="F5" s="112"/>
      <c r="G5" s="112"/>
      <c r="H5" s="112" t="s">
        <v>52</v>
      </c>
      <c r="I5" s="112"/>
      <c r="J5" s="112"/>
      <c r="M5" s="9"/>
      <c r="N5" s="8"/>
      <c r="O5" s="8"/>
    </row>
    <row r="6" spans="2:15" ht="22.5" customHeight="1">
      <c r="B6" s="3"/>
      <c r="C6" s="62">
        <f>VLOOKUP(M6,Roster!B25:E38,2)</f>
        <v>41804</v>
      </c>
      <c r="D6" s="11"/>
      <c r="E6" s="113" t="str">
        <f>VLOOKUP(M6,Roster!B25:G38,6)</f>
        <v>K South</v>
      </c>
      <c r="F6" s="114"/>
      <c r="G6" s="114"/>
      <c r="H6" s="115">
        <f>VLOOKUP(M6,Roster!B25:G38,5)</f>
        <v>0.5416666666666666</v>
      </c>
      <c r="I6" s="116"/>
      <c r="J6" s="116"/>
      <c r="L6" s="3" t="s">
        <v>78</v>
      </c>
      <c r="M6" s="56">
        <v>8</v>
      </c>
      <c r="N6" s="11"/>
      <c r="O6" s="11"/>
    </row>
    <row r="7" spans="2:15" ht="8.25" customHeight="1">
      <c r="B7" s="9"/>
      <c r="C7" s="8"/>
      <c r="D7" s="8"/>
      <c r="E7" s="8"/>
      <c r="F7" s="8"/>
      <c r="G7" s="8"/>
      <c r="H7" s="8"/>
      <c r="I7" s="8"/>
      <c r="J7" s="8"/>
      <c r="K7"/>
      <c r="L7"/>
      <c r="M7"/>
      <c r="N7"/>
      <c r="O7"/>
    </row>
    <row r="8" spans="2:15" ht="22.5" customHeight="1">
      <c r="B8" s="11"/>
      <c r="C8" s="62" t="str">
        <f>VLOOKUP(M6,Roster!B25:E38,3)</f>
        <v>Volcanoes</v>
      </c>
      <c r="D8" s="14" t="s">
        <v>4</v>
      </c>
      <c r="E8" s="127" t="str">
        <f>VLOOKUP(M6,Roster!B25:E38,4)</f>
        <v>Iron Pigs</v>
      </c>
      <c r="F8" s="128"/>
      <c r="G8" s="128"/>
      <c r="H8" s="128"/>
      <c r="I8" s="128"/>
      <c r="J8" s="11"/>
      <c r="K8"/>
      <c r="L8"/>
      <c r="M8"/>
      <c r="N8"/>
      <c r="O8"/>
    </row>
    <row r="9" spans="3:18" ht="12.75">
      <c r="C9" s="12" t="s">
        <v>3</v>
      </c>
      <c r="D9" s="12"/>
      <c r="E9" s="129" t="s">
        <v>5</v>
      </c>
      <c r="F9" s="129"/>
      <c r="G9" s="129"/>
      <c r="H9" s="129"/>
      <c r="I9" s="129"/>
      <c r="J9" s="12"/>
      <c r="K9"/>
      <c r="L9"/>
      <c r="M9"/>
      <c r="N9"/>
      <c r="O9"/>
      <c r="R9" s="10"/>
    </row>
    <row r="10" ht="13.5" thickBot="1">
      <c r="M10" s="2" t="s">
        <v>9</v>
      </c>
    </row>
    <row r="11" spans="2:15" ht="15" customHeight="1" thickBot="1">
      <c r="B11" s="133" t="s">
        <v>6</v>
      </c>
      <c r="C11" s="133"/>
      <c r="D11" s="6"/>
      <c r="E11" s="145" t="s">
        <v>10</v>
      </c>
      <c r="F11" s="146"/>
      <c r="G11" s="146"/>
      <c r="H11" s="146"/>
      <c r="I11" s="146"/>
      <c r="J11" s="147"/>
      <c r="K11" s="6"/>
      <c r="L11" s="6" t="s">
        <v>31</v>
      </c>
      <c r="M11" s="6"/>
      <c r="N11" s="6"/>
      <c r="O11" s="6"/>
    </row>
    <row r="12" spans="2:15" ht="22.5" customHeight="1" thickBot="1">
      <c r="B12" s="16"/>
      <c r="C12" s="131" t="s">
        <v>7</v>
      </c>
      <c r="D12" s="132"/>
      <c r="E12" s="57">
        <v>1</v>
      </c>
      <c r="F12" s="58">
        <v>2</v>
      </c>
      <c r="G12" s="58">
        <v>3</v>
      </c>
      <c r="H12" s="58">
        <v>4</v>
      </c>
      <c r="I12" s="58">
        <v>5</v>
      </c>
      <c r="J12" s="58">
        <v>6</v>
      </c>
      <c r="K12" s="13"/>
      <c r="L12" s="13"/>
      <c r="M12" s="13"/>
      <c r="N12" s="5"/>
      <c r="O12" s="5"/>
    </row>
    <row r="13" spans="2:15" ht="22.5" customHeight="1" thickBot="1">
      <c r="B13" s="23">
        <v>1</v>
      </c>
      <c r="C13" s="119" t="str">
        <f>VLOOKUP(L13,Roster!$A$8:$D$19,2)</f>
        <v>P8</v>
      </c>
      <c r="D13" s="120"/>
      <c r="E13" s="61" t="s">
        <v>11</v>
      </c>
      <c r="F13" s="59" t="s">
        <v>11</v>
      </c>
      <c r="G13" s="59" t="s">
        <v>15</v>
      </c>
      <c r="H13" s="59" t="s">
        <v>15</v>
      </c>
      <c r="I13" s="59" t="s">
        <v>14</v>
      </c>
      <c r="J13" s="59" t="s">
        <v>14</v>
      </c>
      <c r="L13" s="83">
        <f>M6</f>
        <v>8</v>
      </c>
      <c r="O13" s="13"/>
    </row>
    <row r="14" spans="2:15" ht="22.5" customHeight="1" thickBot="1">
      <c r="B14" s="24">
        <v>2</v>
      </c>
      <c r="C14" s="119" t="str">
        <f>VLOOKUP(L14,Roster!$A$8:$D$19,2)</f>
        <v>P9</v>
      </c>
      <c r="D14" s="120"/>
      <c r="E14" s="84" t="s">
        <v>16</v>
      </c>
      <c r="F14" s="60" t="s">
        <v>16</v>
      </c>
      <c r="G14" s="60" t="s">
        <v>18</v>
      </c>
      <c r="H14" s="60" t="s">
        <v>18</v>
      </c>
      <c r="I14" s="60" t="s">
        <v>19</v>
      </c>
      <c r="J14" s="60" t="s">
        <v>19</v>
      </c>
      <c r="L14" s="83">
        <f>L13+1</f>
        <v>9</v>
      </c>
      <c r="M14" s="46"/>
      <c r="O14" s="13"/>
    </row>
    <row r="15" spans="2:15" ht="22.5" customHeight="1" thickBot="1">
      <c r="B15" s="24">
        <v>3</v>
      </c>
      <c r="C15" s="119" t="str">
        <f>VLOOKUP(L15,Roster!$A$8:$D$19,2)</f>
        <v>P10</v>
      </c>
      <c r="D15" s="120"/>
      <c r="E15" s="61" t="s">
        <v>14</v>
      </c>
      <c r="F15" s="59" t="s">
        <v>14</v>
      </c>
      <c r="G15" s="59" t="s">
        <v>11</v>
      </c>
      <c r="H15" s="59" t="s">
        <v>11</v>
      </c>
      <c r="I15" s="59" t="s">
        <v>15</v>
      </c>
      <c r="J15" s="59" t="s">
        <v>15</v>
      </c>
      <c r="L15" s="83">
        <f>L14+1</f>
        <v>10</v>
      </c>
      <c r="M15" s="46"/>
      <c r="O15" s="13"/>
    </row>
    <row r="16" spans="2:15" ht="22.5" customHeight="1" thickBot="1">
      <c r="B16" s="24">
        <v>4</v>
      </c>
      <c r="C16" s="119" t="str">
        <f>VLOOKUP(L16,Roster!$A$8:$D$19,2)</f>
        <v>P1</v>
      </c>
      <c r="D16" s="120"/>
      <c r="E16" s="61" t="s">
        <v>17</v>
      </c>
      <c r="F16" s="59" t="s">
        <v>17</v>
      </c>
      <c r="G16" s="59" t="s">
        <v>20</v>
      </c>
      <c r="H16" s="59" t="s">
        <v>20</v>
      </c>
      <c r="I16" s="59" t="s">
        <v>13</v>
      </c>
      <c r="J16" s="59" t="s">
        <v>13</v>
      </c>
      <c r="L16" s="83">
        <v>1</v>
      </c>
      <c r="M16" s="46"/>
      <c r="O16" s="13"/>
    </row>
    <row r="17" spans="2:15" ht="22.5" customHeight="1" thickBot="1">
      <c r="B17" s="24">
        <v>5</v>
      </c>
      <c r="C17" s="119" t="str">
        <f>VLOOKUP(L17,Roster!$A$8:$D$19,2)</f>
        <v>P2</v>
      </c>
      <c r="D17" s="120"/>
      <c r="E17" s="84" t="s">
        <v>27</v>
      </c>
      <c r="F17" s="60" t="s">
        <v>27</v>
      </c>
      <c r="G17" s="60" t="s">
        <v>14</v>
      </c>
      <c r="H17" s="60" t="s">
        <v>14</v>
      </c>
      <c r="I17" s="60" t="s">
        <v>11</v>
      </c>
      <c r="J17" s="60" t="s">
        <v>11</v>
      </c>
      <c r="L17" s="83">
        <v>2</v>
      </c>
      <c r="M17" s="46"/>
      <c r="O17" s="13"/>
    </row>
    <row r="18" spans="2:15" ht="22.5" customHeight="1" thickBot="1">
      <c r="B18" s="24">
        <v>6</v>
      </c>
      <c r="C18" s="119" t="str">
        <f>VLOOKUP(L18,Roster!$A$8:$D$19,2)</f>
        <v>P3 </v>
      </c>
      <c r="D18" s="120"/>
      <c r="E18" s="84" t="s">
        <v>20</v>
      </c>
      <c r="F18" s="60" t="s">
        <v>20</v>
      </c>
      <c r="G18" s="60" t="s">
        <v>19</v>
      </c>
      <c r="H18" s="60" t="s">
        <v>19</v>
      </c>
      <c r="I18" s="60" t="s">
        <v>12</v>
      </c>
      <c r="J18" s="60" t="s">
        <v>12</v>
      </c>
      <c r="L18" s="83">
        <v>3</v>
      </c>
      <c r="M18" s="46"/>
      <c r="O18" s="13"/>
    </row>
    <row r="19" spans="2:15" ht="22.5" customHeight="1" thickBot="1">
      <c r="B19" s="24">
        <v>7</v>
      </c>
      <c r="C19" s="119" t="str">
        <f>VLOOKUP(L19,Roster!$A$8:$D$19,2)</f>
        <v>P4</v>
      </c>
      <c r="D19" s="120"/>
      <c r="E19" s="61" t="s">
        <v>12</v>
      </c>
      <c r="F19" s="59" t="s">
        <v>12</v>
      </c>
      <c r="G19" s="59" t="s">
        <v>13</v>
      </c>
      <c r="H19" s="59" t="s">
        <v>13</v>
      </c>
      <c r="I19" s="59" t="s">
        <v>17</v>
      </c>
      <c r="J19" s="59" t="s">
        <v>17</v>
      </c>
      <c r="L19" s="83">
        <v>4</v>
      </c>
      <c r="M19" s="46"/>
      <c r="O19" s="13"/>
    </row>
    <row r="20" spans="2:15" ht="22.5" customHeight="1" thickBot="1">
      <c r="B20" s="25">
        <v>8</v>
      </c>
      <c r="C20" s="119" t="str">
        <f>VLOOKUP(L20,Roster!$A$8:$D$19,2)</f>
        <v>P5</v>
      </c>
      <c r="D20" s="120"/>
      <c r="E20" s="61" t="s">
        <v>19</v>
      </c>
      <c r="F20" s="59" t="s">
        <v>19</v>
      </c>
      <c r="G20" s="59" t="s">
        <v>12</v>
      </c>
      <c r="H20" s="59" t="s">
        <v>12</v>
      </c>
      <c r="I20" s="59" t="s">
        <v>16</v>
      </c>
      <c r="J20" s="59" t="s">
        <v>16</v>
      </c>
      <c r="L20" s="83">
        <v>5</v>
      </c>
      <c r="M20" s="46"/>
      <c r="O20" s="13"/>
    </row>
    <row r="21" spans="2:15" ht="22.5" customHeight="1" thickBot="1">
      <c r="B21" s="24">
        <v>9</v>
      </c>
      <c r="C21" s="119" t="str">
        <f>VLOOKUP(L21,Roster!$A$8:$D$19,2)</f>
        <v>P6</v>
      </c>
      <c r="D21" s="120"/>
      <c r="E21" s="61" t="s">
        <v>18</v>
      </c>
      <c r="F21" s="59" t="s">
        <v>18</v>
      </c>
      <c r="G21" s="59" t="s">
        <v>16</v>
      </c>
      <c r="H21" s="59" t="s">
        <v>16</v>
      </c>
      <c r="I21" s="59" t="s">
        <v>20</v>
      </c>
      <c r="J21" s="59" t="s">
        <v>20</v>
      </c>
      <c r="L21" s="83">
        <v>6</v>
      </c>
      <c r="M21" s="46"/>
      <c r="O21" s="13"/>
    </row>
    <row r="22" spans="2:15" ht="22.5" customHeight="1" thickBot="1">
      <c r="B22" s="24">
        <v>10</v>
      </c>
      <c r="C22" s="119" t="str">
        <f>VLOOKUP(L22,Roster!$A$8:$D$19,2)</f>
        <v>P7</v>
      </c>
      <c r="D22" s="120"/>
      <c r="E22" s="61" t="s">
        <v>13</v>
      </c>
      <c r="F22" s="60" t="s">
        <v>13</v>
      </c>
      <c r="G22" s="60" t="s">
        <v>17</v>
      </c>
      <c r="H22" s="60" t="s">
        <v>17</v>
      </c>
      <c r="I22" s="60" t="s">
        <v>18</v>
      </c>
      <c r="J22" s="60" t="s">
        <v>18</v>
      </c>
      <c r="L22" s="83">
        <v>7</v>
      </c>
      <c r="M22" s="46"/>
      <c r="N22" s="46"/>
      <c r="O22" s="13"/>
    </row>
    <row r="23" ht="7.5" customHeight="1">
      <c r="B23" s="26"/>
    </row>
    <row r="24" spans="2:13" ht="19.5" customHeight="1" thickBot="1">
      <c r="B24" s="26"/>
      <c r="C24" s="139" t="s">
        <v>8</v>
      </c>
      <c r="D24" s="139"/>
      <c r="E24" s="13"/>
      <c r="F24" s="13"/>
      <c r="G24" s="13"/>
      <c r="H24" s="13"/>
      <c r="I24" s="13"/>
      <c r="J24" s="13"/>
      <c r="L24" s="4"/>
      <c r="M24" s="4"/>
    </row>
    <row r="25" spans="2:15" ht="20.25" customHeight="1" thickBot="1">
      <c r="B25" s="16"/>
      <c r="C25" s="131" t="s">
        <v>7</v>
      </c>
      <c r="D25" s="132"/>
      <c r="E25" s="17">
        <v>1</v>
      </c>
      <c r="F25" s="36">
        <v>2</v>
      </c>
      <c r="G25" s="38">
        <v>3</v>
      </c>
      <c r="H25" s="39">
        <v>4</v>
      </c>
      <c r="I25" s="37">
        <v>5</v>
      </c>
      <c r="J25" s="18">
        <v>6</v>
      </c>
      <c r="K25" s="5"/>
      <c r="L25" s="140"/>
      <c r="M25" s="140"/>
      <c r="N25" s="5"/>
      <c r="O25" s="5"/>
    </row>
    <row r="26" spans="2:15" ht="20.25" customHeight="1">
      <c r="B26" s="23">
        <v>1</v>
      </c>
      <c r="C26" s="141"/>
      <c r="D26" s="142"/>
      <c r="E26" s="40"/>
      <c r="F26" s="41"/>
      <c r="G26" s="42"/>
      <c r="H26" s="43"/>
      <c r="I26" s="44"/>
      <c r="J26" s="45"/>
      <c r="K26" s="5"/>
      <c r="L26" s="134"/>
      <c r="M26" s="134"/>
      <c r="N26" s="13"/>
      <c r="O26" s="13"/>
    </row>
    <row r="27" spans="2:15" ht="20.25" customHeight="1">
      <c r="B27" s="24">
        <v>2</v>
      </c>
      <c r="C27" s="141"/>
      <c r="D27" s="142"/>
      <c r="E27" s="19"/>
      <c r="F27" s="28"/>
      <c r="G27" s="33"/>
      <c r="H27" s="32"/>
      <c r="I27" s="30"/>
      <c r="J27" s="20"/>
      <c r="K27" s="5"/>
      <c r="L27" s="134"/>
      <c r="M27" s="134"/>
      <c r="N27" s="13"/>
      <c r="O27" s="13"/>
    </row>
    <row r="28" spans="2:15" ht="20.25" customHeight="1" thickBot="1">
      <c r="B28" s="27">
        <v>3</v>
      </c>
      <c r="C28" s="135"/>
      <c r="D28" s="136"/>
      <c r="E28" s="21"/>
      <c r="F28" s="29"/>
      <c r="G28" s="34"/>
      <c r="H28" s="35"/>
      <c r="I28" s="31"/>
      <c r="J28" s="22"/>
      <c r="K28" s="5"/>
      <c r="L28" s="134"/>
      <c r="M28" s="134"/>
      <c r="N28" s="13"/>
      <c r="O28" s="13"/>
    </row>
    <row r="29" spans="2:15" ht="20.25" customHeight="1">
      <c r="B29" s="48"/>
      <c r="C29" s="49"/>
      <c r="D29" s="49"/>
      <c r="E29" s="50"/>
      <c r="F29" s="50"/>
      <c r="G29" s="50"/>
      <c r="H29" s="50"/>
      <c r="I29" s="50"/>
      <c r="J29" s="50"/>
      <c r="K29" s="5"/>
      <c r="L29" s="47"/>
      <c r="M29" s="47"/>
      <c r="N29" s="13"/>
      <c r="O29" s="13"/>
    </row>
    <row r="30" ht="7.5" customHeight="1" thickBot="1">
      <c r="B30" s="26"/>
    </row>
    <row r="31" spans="2:15" ht="14.25" customHeight="1" thickBot="1">
      <c r="B31" s="16"/>
      <c r="C31" s="137" t="s">
        <v>21</v>
      </c>
      <c r="D31" s="138"/>
      <c r="E31" s="17">
        <v>1</v>
      </c>
      <c r="F31" s="36">
        <v>2</v>
      </c>
      <c r="G31" s="38">
        <v>3</v>
      </c>
      <c r="H31" s="39">
        <v>4</v>
      </c>
      <c r="I31" s="37">
        <v>5</v>
      </c>
      <c r="J31" s="18">
        <v>6</v>
      </c>
      <c r="K31" s="11"/>
      <c r="L31" s="11"/>
      <c r="M31" s="11"/>
      <c r="N31" s="11"/>
      <c r="O31" s="11"/>
    </row>
    <row r="32" spans="2:10" ht="15.75">
      <c r="B32" s="23" t="s">
        <v>53</v>
      </c>
      <c r="C32" s="143" t="str">
        <f>C8</f>
        <v>Volcanoes</v>
      </c>
      <c r="D32" s="144"/>
      <c r="E32" s="40"/>
      <c r="F32" s="41"/>
      <c r="G32" s="42"/>
      <c r="H32" s="43"/>
      <c r="I32" s="44"/>
      <c r="J32" s="45"/>
    </row>
    <row r="33" spans="2:10" ht="15.75">
      <c r="B33" s="24" t="s">
        <v>54</v>
      </c>
      <c r="C33" s="143" t="str">
        <f>C8</f>
        <v>Volcanoes</v>
      </c>
      <c r="D33" s="144"/>
      <c r="E33" s="19"/>
      <c r="F33" s="28"/>
      <c r="G33" s="33"/>
      <c r="H33" s="32"/>
      <c r="I33" s="30"/>
      <c r="J33" s="20"/>
    </row>
    <row r="34" spans="2:10" ht="16.5" thickBot="1">
      <c r="B34" s="27" t="s">
        <v>53</v>
      </c>
      <c r="C34" s="121" t="str">
        <f>E8</f>
        <v>Iron Pigs</v>
      </c>
      <c r="D34" s="122"/>
      <c r="E34" s="21"/>
      <c r="F34" s="29"/>
      <c r="G34" s="34"/>
      <c r="H34" s="35"/>
      <c r="I34" s="31"/>
      <c r="J34" s="22"/>
    </row>
    <row r="35" spans="2:10" ht="16.5" thickBot="1">
      <c r="B35" s="27" t="s">
        <v>54</v>
      </c>
      <c r="C35" s="121" t="str">
        <f>E8</f>
        <v>Iron Pigs</v>
      </c>
      <c r="D35" s="122"/>
      <c r="E35" s="21"/>
      <c r="F35" s="29"/>
      <c r="G35" s="34"/>
      <c r="H35" s="35"/>
      <c r="I35" s="31"/>
      <c r="J35" s="22"/>
    </row>
    <row r="36" ht="13.5" thickBot="1"/>
    <row r="37" spans="3:10" ht="15.75">
      <c r="C37" s="123" t="s">
        <v>55</v>
      </c>
      <c r="D37" s="124"/>
      <c r="E37" s="124"/>
      <c r="F37" s="124"/>
      <c r="G37" s="124"/>
      <c r="H37" s="124"/>
      <c r="I37" s="124"/>
      <c r="J37" s="125"/>
    </row>
    <row r="38" spans="3:10" ht="12.75">
      <c r="C38" s="65" t="s">
        <v>2</v>
      </c>
      <c r="D38" s="82"/>
      <c r="E38" s="117" t="s">
        <v>51</v>
      </c>
      <c r="F38" s="117"/>
      <c r="G38" s="117"/>
      <c r="H38" s="117" t="s">
        <v>52</v>
      </c>
      <c r="I38" s="117"/>
      <c r="J38" s="118"/>
    </row>
    <row r="39" spans="3:10" ht="12.75">
      <c r="C39" s="81">
        <f>VLOOKUP(M6+1,Roster!B25:E38,2)</f>
        <v>41811</v>
      </c>
      <c r="D39" s="68"/>
      <c r="E39" s="109" t="str">
        <f>VLOOKUP(M6+1,Roster!B25:G38,6)</f>
        <v>K North</v>
      </c>
      <c r="F39" s="109"/>
      <c r="G39" s="109"/>
      <c r="H39" s="107">
        <f>VLOOKUP(M6+1,Roster!B25:G38,5)</f>
        <v>0.5416666666666666</v>
      </c>
      <c r="I39" s="107"/>
      <c r="J39" s="108"/>
    </row>
    <row r="40" spans="3:10" ht="12.75">
      <c r="C40" s="69"/>
      <c r="D40" s="68"/>
      <c r="E40" s="68"/>
      <c r="F40" s="68"/>
      <c r="G40" s="68"/>
      <c r="H40" s="68"/>
      <c r="I40" s="68"/>
      <c r="J40" s="70"/>
    </row>
    <row r="41" spans="3:10" ht="12.75">
      <c r="C41" s="67" t="str">
        <f>VLOOKUP(M6+1,Roster!B25:E38,3)</f>
        <v>Iron Pigs</v>
      </c>
      <c r="D41" s="71" t="s">
        <v>4</v>
      </c>
      <c r="E41" s="111" t="str">
        <f>VLOOKUP(M6+1,Roster!B25:E38,4)</f>
        <v>Thunder</v>
      </c>
      <c r="F41" s="111"/>
      <c r="G41" s="111"/>
      <c r="H41" s="111"/>
      <c r="I41" s="111"/>
      <c r="J41" s="70"/>
    </row>
    <row r="42" spans="3:10" ht="12.75">
      <c r="C42" s="72" t="s">
        <v>3</v>
      </c>
      <c r="D42" s="73"/>
      <c r="E42" s="110" t="s">
        <v>5</v>
      </c>
      <c r="F42" s="110"/>
      <c r="G42" s="110"/>
      <c r="H42" s="110"/>
      <c r="I42" s="110"/>
      <c r="J42" s="74"/>
    </row>
    <row r="43" spans="3:10" ht="12.75">
      <c r="C43" s="75"/>
      <c r="D43" s="76"/>
      <c r="E43" s="76"/>
      <c r="F43" s="76"/>
      <c r="G43" s="76"/>
      <c r="H43" s="76"/>
      <c r="I43" s="76"/>
      <c r="J43" s="77"/>
    </row>
    <row r="44" spans="3:10" ht="13.5" thickBot="1">
      <c r="C44" s="78"/>
      <c r="D44" s="79"/>
      <c r="E44" s="79"/>
      <c r="F44" s="79"/>
      <c r="G44" s="79"/>
      <c r="H44" s="79"/>
      <c r="I44" s="79"/>
      <c r="J44" s="80"/>
    </row>
  </sheetData>
  <sheetProtection/>
  <mergeCells count="42">
    <mergeCell ref="E38:G38"/>
    <mergeCell ref="H38:J38"/>
    <mergeCell ref="E39:G39"/>
    <mergeCell ref="H39:J39"/>
    <mergeCell ref="E41:I41"/>
    <mergeCell ref="E42:I42"/>
    <mergeCell ref="C31:D31"/>
    <mergeCell ref="C32:D32"/>
    <mergeCell ref="C33:D33"/>
    <mergeCell ref="C34:D34"/>
    <mergeCell ref="C35:D35"/>
    <mergeCell ref="C37:J37"/>
    <mergeCell ref="C26:D26"/>
    <mergeCell ref="L26:M26"/>
    <mergeCell ref="C27:D27"/>
    <mergeCell ref="L27:M27"/>
    <mergeCell ref="C28:D28"/>
    <mergeCell ref="L28:M28"/>
    <mergeCell ref="C20:D20"/>
    <mergeCell ref="C21:D21"/>
    <mergeCell ref="C22:D22"/>
    <mergeCell ref="C24:D24"/>
    <mergeCell ref="C25:D25"/>
    <mergeCell ref="L25:M25"/>
    <mergeCell ref="C14:D14"/>
    <mergeCell ref="C15:D15"/>
    <mergeCell ref="C16:D16"/>
    <mergeCell ref="C17:D17"/>
    <mergeCell ref="C18:D18"/>
    <mergeCell ref="C19:D19"/>
    <mergeCell ref="E8:I8"/>
    <mergeCell ref="E9:I9"/>
    <mergeCell ref="B11:C11"/>
    <mergeCell ref="E11:J11"/>
    <mergeCell ref="C12:D12"/>
    <mergeCell ref="C13:D13"/>
    <mergeCell ref="B2:J2"/>
    <mergeCell ref="B3:J3"/>
    <mergeCell ref="E5:G5"/>
    <mergeCell ref="H5:J5"/>
    <mergeCell ref="E6:G6"/>
    <mergeCell ref="H6:J6"/>
  </mergeCells>
  <printOptions horizontalCentered="1"/>
  <pageMargins left="0.25" right="0.25" top="0.25" bottom="0.25" header="0.3" footer="0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EHuber</dc:creator>
  <cp:keywords/>
  <dc:description/>
  <cp:lastModifiedBy>John Pluta</cp:lastModifiedBy>
  <cp:lastPrinted>2012-05-03T12:22:19Z</cp:lastPrinted>
  <dcterms:created xsi:type="dcterms:W3CDTF">2005-05-03T22:22:40Z</dcterms:created>
  <dcterms:modified xsi:type="dcterms:W3CDTF">2015-04-13T19:41:13Z</dcterms:modified>
  <cp:category/>
  <cp:version/>
  <cp:contentType/>
  <cp:contentStatus/>
</cp:coreProperties>
</file>